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A Log" sheetId="1" state="visible" r:id="rId3"/>
    <sheet name="Dashboard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<sst xmlns="http://schemas.openxmlformats.org/spreadsheetml/2006/main" count="89" uniqueCount="81">
  <si>
    <t xml:space="preserve">CORRECTIVE AND PREVENTIVE ACTION PLAN  (CAPA)</t>
  </si>
  <si>
    <t xml:space="preserve">41-Corrective Action Plan  |  Export Compliance Program  |  [INSERT COMPANY NAME]</t>
  </si>
  <si>
    <t xml:space="preserve">Source Document:  40-Compliance Audit Report  |  Transfer all findings from Section: Corrective Action Summary</t>
  </si>
  <si>
    <t xml:space="preserve">Priority:  H = High (30 days)   |   M = Medium (90 days)   |   L = Low (180 days)</t>
  </si>
  <si>
    <t xml:space="preserve">CAPA #</t>
  </si>
  <si>
    <t xml:space="preserve">Date
Opened</t>
  </si>
  <si>
    <t xml:space="preserve">Priority
(H/M/L)</t>
  </si>
  <si>
    <t xml:space="preserve">Source
(Audit/Incident)</t>
  </si>
  <si>
    <t xml:space="preserve">Element #
(Audit Ref.)</t>
  </si>
  <si>
    <t xml:space="preserve">Finding / Gap Description</t>
  </si>
  <si>
    <t xml:space="preserve">Root Cause</t>
  </si>
  <si>
    <t xml:space="preserve">Corrective Action</t>
  </si>
  <si>
    <t xml:space="preserve">Preventive Action</t>
  </si>
  <si>
    <t xml:space="preserve">Owner
(Name / Dept)</t>
  </si>
  <si>
    <t xml:space="preserve">Due Date</t>
  </si>
  <si>
    <t xml:space="preserve">Date
Completed</t>
  </si>
  <si>
    <t xml:space="preserve">Effectiveness
Verification</t>
  </si>
  <si>
    <t xml:space="preserve">Verified By</t>
  </si>
  <si>
    <t xml:space="preserve">Date
Verified</t>
  </si>
  <si>
    <t xml:space="preserve">Status</t>
  </si>
  <si>
    <t xml:space="preserve">OPEN ITEM COUNTS →</t>
  </si>
  <si>
    <t xml:space="preserve">CAPA DASHBOARD</t>
  </si>
  <si>
    <t xml:space="preserve">41-Corrective Action Plan  |  [INSERT COMPANY NAME]  |  Export Compliance Program</t>
  </si>
  <si>
    <t xml:space="preserve">Total CAPAs</t>
  </si>
  <si>
    <t xml:space="preserve">Open / In Prog</t>
  </si>
  <si>
    <t xml:space="preserve">High Open</t>
  </si>
  <si>
    <t xml:space="preserve">Medium Open</t>
  </si>
  <si>
    <t xml:space="preserve">Low Open</t>
  </si>
  <si>
    <t xml:space="preserve">Closed</t>
  </si>
  <si>
    <t xml:space="preserve">Element</t>
  </si>
  <si>
    <t xml:space="preserve">Total</t>
  </si>
  <si>
    <t xml:space="preserve">High</t>
  </si>
  <si>
    <t xml:space="preserve">Medium</t>
  </si>
  <si>
    <t xml:space="preserve">Low</t>
  </si>
  <si>
    <t xml:space="preserve">1-Mgmt Commitment</t>
  </si>
  <si>
    <t xml:space="preserve">2-Risk Assessment</t>
  </si>
  <si>
    <t xml:space="preserve">3-Export Auth</t>
  </si>
  <si>
    <t xml:space="preserve">4-Recordkeeping</t>
  </si>
  <si>
    <t xml:space="preserve">5-Training</t>
  </si>
  <si>
    <t xml:space="preserve">6-Audits</t>
  </si>
  <si>
    <t xml:space="preserve">7-Violations</t>
  </si>
  <si>
    <t xml:space="preserve">8-ECP Docs</t>
  </si>
  <si>
    <t xml:space="preserve">TOTAL</t>
  </si>
  <si>
    <t xml:space="preserve">HOW TO USE THIS CAPA WORKBOOK</t>
  </si>
  <si>
    <t xml:space="preserve">PURPOSE</t>
  </si>
  <si>
    <t xml:space="preserve">This workbook tracks all Corrective and Preventive Actions arising from export compliance audits (40-Compliance Audit Report), internal incidents (39-Internal Incident Report), and self-identified gaps.  Transfer findings from the CAPA Summary section of the 40-Audit Report into the CAPA Log sheet.</t>
  </si>
  <si>
    <t xml:space="preserve">Auto-generated sequential number (001, 002 …).</t>
  </si>
  <si>
    <t xml:space="preserve">Date Opened</t>
  </si>
  <si>
    <t xml:space="preserve">Date the finding was identified and this CAPA opened.</t>
  </si>
  <si>
    <t xml:space="preserve">Priority</t>
  </si>
  <si>
    <t xml:space="preserve">H = High: resolve within 30 days  |  M = Medium: 90 days  |  L = Low: 180 days</t>
  </si>
  <si>
    <t xml:space="preserve">Source</t>
  </si>
  <si>
    <t xml:space="preserve">Select from dropdown: 40-Audit Report | 39-Incident Report | Self-Identified | External Audit | Regulatory</t>
  </si>
  <si>
    <t xml:space="preserve">Element #</t>
  </si>
  <si>
    <t xml:space="preserve">The BIS ECP element the finding relates to (1–8). Select from dropdown.</t>
  </si>
  <si>
    <t xml:space="preserve">Finding / Gap</t>
  </si>
  <si>
    <t xml:space="preserve">Describe the specific gap or deficiency identified. Be specific.</t>
  </si>
  <si>
    <t xml:space="preserve">Why did this gap occur? Process failure, training gap, system error, etc.</t>
  </si>
  <si>
    <t xml:space="preserve">The specific action taken or planned to fix the identified gap.</t>
  </si>
  <si>
    <t xml:space="preserve">The action taken to prevent recurrence — procedure update, training, system change, etc.</t>
  </si>
  <si>
    <t xml:space="preserve">Owner</t>
  </si>
  <si>
    <t xml:space="preserve">Name and department of the person responsible for completing the action.</t>
  </si>
  <si>
    <t xml:space="preserve">Target completion date.  Use priority guide above.</t>
  </si>
  <si>
    <t xml:space="preserve">Date Completed</t>
  </si>
  <si>
    <t xml:space="preserve">Actual date action was completed.</t>
  </si>
  <si>
    <t xml:space="preserve">Effectiveness Verification</t>
  </si>
  <si>
    <t xml:space="preserve">How will you confirm the action actually fixed the problem? Describe the test or re-audit.</t>
  </si>
  <si>
    <t xml:space="preserve">Name of the person who confirmed the corrective action was effective.</t>
  </si>
  <si>
    <t xml:space="preserve">Date Verified</t>
  </si>
  <si>
    <t xml:space="preserve">Date effectiveness was confirmed.</t>
  </si>
  <si>
    <t xml:space="preserve">Open | In Progress | Closed | Cancelled  —  select from dropdown.</t>
  </si>
  <si>
    <t xml:space="preserve">High (H)</t>
  </si>
  <si>
    <t xml:space="preserve">Potential violation of EAR/ITAR/OFAC; licensing gap; screening failure; regulatory breach.  Resolve within 30 days.</t>
  </si>
  <si>
    <t xml:space="preserve">Medium (M)</t>
  </si>
  <si>
    <t xml:space="preserve">Process gap, documentation deficiency, or training shortfall without immediate violation risk.  Resolve within 90 days.</t>
  </si>
  <si>
    <t xml:space="preserve">Low (L)</t>
  </si>
  <si>
    <t xml:space="preserve">Administrative improvement, minor procedure enhancement, or long-term program maturity item.  Resolve within 180 days.</t>
  </si>
  <si>
    <t xml:space="preserve">CLOSING A CAPA</t>
  </si>
  <si>
    <t xml:space="preserve">A CAPA may only be closed when: (a) the corrective action has been implemented; (b) a preventive action has been identified and implemented; (c) effectiveness has been independently verified; and (d) a senior compliance official has approved closure.  Do not close CAPAs without verified effectiveness.</t>
  </si>
  <si>
    <t xml:space="preserve">RETENTION</t>
  </si>
  <si>
    <t xml:space="preserve">This workbook must be retained for a minimum of 5 years from the date of each CAPA entry.  15 CFR § 762.2  |  22 CFR § 122.5.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</si>
</sst>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CCCCCC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22"/>
      <color rgb="FF1A2F6A"/>
      <name val="Arial"/>
      <family val="0"/>
      <charset val="1"/>
    </font>
    <font>
      <b val="true"/>
      <sz val="22"/>
      <color rgb="FF8B0000"/>
      <name val="Arial"/>
      <family val="0"/>
      <charset val="1"/>
    </font>
    <font>
      <b val="true"/>
      <sz val="22"/>
      <color rgb="FFC00000"/>
      <name val="Arial"/>
      <family val="0"/>
      <charset val="1"/>
    </font>
    <font>
      <b val="true"/>
      <sz val="22"/>
      <color rgb="FFBF6000"/>
      <name val="Arial"/>
      <family val="0"/>
      <charset val="1"/>
    </font>
    <font>
      <b val="true"/>
      <sz val="22"/>
      <color rgb="FF375623"/>
      <name val="Arial"/>
      <family val="0"/>
      <charset val="1"/>
    </font>
    <font>
      <b val="true"/>
      <sz val="22"/>
      <color rgb="FF2D5016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A2F6A"/>
        <bgColor rgb="FF2E4A7A"/>
      </patternFill>
    </fill>
    <fill>
      <patternFill patternType="solid">
        <fgColor rgb="FFEEF2F8"/>
        <bgColor rgb="FFF2F2F2"/>
      </patternFill>
    </fill>
    <fill>
      <patternFill patternType="solid">
        <fgColor rgb="FF2E4A7A"/>
        <bgColor rgb="FF444444"/>
      </patternFill>
    </fill>
    <fill>
      <patternFill patternType="solid">
        <fgColor rgb="FFFFFFFF"/>
        <bgColor rgb="FFF8FAFD"/>
      </patternFill>
    </fill>
    <fill>
      <patternFill patternType="solid">
        <fgColor rgb="FFF8FAFD"/>
        <bgColor rgb="FFFFFFFF"/>
      </patternFill>
    </fill>
    <fill>
      <patternFill patternType="solid">
        <fgColor rgb="FF8B0000"/>
        <bgColor rgb="FF800000"/>
      </patternFill>
    </fill>
    <fill>
      <patternFill patternType="solid">
        <fgColor rgb="FFC00000"/>
        <bgColor rgb="FF8B0000"/>
      </patternFill>
    </fill>
    <fill>
      <patternFill patternType="solid">
        <fgColor rgb="FFBF6000"/>
        <bgColor rgb="FF993300"/>
      </patternFill>
    </fill>
    <fill>
      <patternFill patternType="solid">
        <fgColor rgb="FF375623"/>
        <bgColor rgb="FF2D5016"/>
      </patternFill>
    </fill>
    <fill>
      <patternFill patternType="solid">
        <fgColor rgb="FF2D5016"/>
        <bgColor rgb="FF375623"/>
      </patternFill>
    </fill>
    <fill>
      <patternFill patternType="solid">
        <fgColor rgb="FFF2F2F2"/>
        <bgColor rgb="FFEEF2F8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1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8FAFD"/>
      <rgbColor rgb="FFEEF2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BF6000"/>
      <rgbColor rgb="FF666699"/>
      <rgbColor rgb="FF969696"/>
      <rgbColor rgb="FF1A2F6A"/>
      <rgbColor rgb="FF339966"/>
      <rgbColor rgb="FF375623"/>
      <rgbColor rgb="FF2D5016"/>
      <rgbColor rgb="FF993300"/>
      <rgbColor rgb="FF993366"/>
      <rgbColor rgb="FF2E4A7A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0"/>
    <col collapsed="false" customWidth="true" hidden="false" outlineLevel="0" max="3" min="3" style="0" width="9"/>
    <col collapsed="false" customWidth="true" hidden="false" outlineLevel="0" max="4" min="4" style="0" width="12"/>
    <col collapsed="false" customWidth="true" hidden="false" outlineLevel="0" max="5" min="5" style="0" width="11"/>
    <col collapsed="false" customWidth="true" hidden="false" outlineLevel="0" max="6" min="6" style="0" width="40"/>
    <col collapsed="false" customWidth="true" hidden="false" outlineLevel="0" max="7" min="7" style="0" width="35"/>
    <col collapsed="false" customWidth="true" hidden="false" outlineLevel="0" max="8" min="8" style="0" width="40"/>
    <col collapsed="false" customWidth="true" hidden="false" outlineLevel="0" max="9" min="9" style="0" width="35"/>
    <col collapsed="false" customWidth="true" hidden="false" outlineLevel="0" max="10" min="10" style="0" width="16"/>
    <col collapsed="false" customWidth="true" hidden="false" outlineLevel="0" max="12" min="11" style="0" width="12"/>
    <col collapsed="false" customWidth="true" hidden="false" outlineLevel="0" max="13" min="13" style="0" width="14"/>
    <col collapsed="false" customWidth="true" hidden="false" outlineLevel="0" max="15" min="14" style="0" width="12"/>
    <col collapsed="false" customWidth="true" hidden="false" outlineLevel="0" max="16" min="16" style="0" width="1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 t="s">
        <v>3</v>
      </c>
      <c r="J3" s="3"/>
      <c r="K3" s="3"/>
      <c r="L3" s="3"/>
      <c r="M3" s="3"/>
      <c r="N3" s="3"/>
      <c r="O3" s="3"/>
      <c r="P3" s="3"/>
    </row>
    <row r="4" customFormat="false" ht="31.5" hidden="false" customHeight="true" outlineLevel="0" collapsed="false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4" t="s">
        <v>19</v>
      </c>
    </row>
    <row r="5" customFormat="false" ht="15" hidden="false" customHeight="false" outlineLevel="0" collapsed="false">
      <c r="A5" s="5" t="str">
        <f aca="false">TEXT(1,"000")</f>
        <v>001</v>
      </c>
      <c r="B5" s="6"/>
      <c r="C5" s="5"/>
      <c r="D5" s="7"/>
      <c r="E5" s="7"/>
      <c r="F5" s="7"/>
      <c r="G5" s="7"/>
      <c r="H5" s="7"/>
      <c r="I5" s="7"/>
      <c r="J5" s="7"/>
      <c r="K5" s="6"/>
      <c r="L5" s="6"/>
      <c r="M5" s="7"/>
      <c r="N5" s="7"/>
      <c r="O5" s="6"/>
      <c r="P5" s="5"/>
    </row>
    <row r="6" customFormat="false" ht="15" hidden="false" customHeight="false" outlineLevel="0" collapsed="false">
      <c r="A6" s="8" t="str">
        <f aca="false">TEXT(2,"000")</f>
        <v>002</v>
      </c>
      <c r="B6" s="9"/>
      <c r="C6" s="8"/>
      <c r="D6" s="10"/>
      <c r="E6" s="10"/>
      <c r="F6" s="10"/>
      <c r="G6" s="10"/>
      <c r="H6" s="10"/>
      <c r="I6" s="10"/>
      <c r="J6" s="10"/>
      <c r="K6" s="9"/>
      <c r="L6" s="9"/>
      <c r="M6" s="10"/>
      <c r="N6" s="10"/>
      <c r="O6" s="9"/>
      <c r="P6" s="8"/>
    </row>
    <row r="7" customFormat="false" ht="15" hidden="false" customHeight="false" outlineLevel="0" collapsed="false">
      <c r="A7" s="5" t="str">
        <f aca="false">TEXT(3,"000")</f>
        <v>003</v>
      </c>
      <c r="B7" s="6"/>
      <c r="C7" s="5"/>
      <c r="D7" s="7"/>
      <c r="E7" s="7"/>
      <c r="F7" s="7"/>
      <c r="G7" s="7"/>
      <c r="H7" s="7"/>
      <c r="I7" s="7"/>
      <c r="J7" s="7"/>
      <c r="K7" s="6"/>
      <c r="L7" s="6"/>
      <c r="M7" s="7"/>
      <c r="N7" s="7"/>
      <c r="O7" s="6"/>
      <c r="P7" s="5"/>
    </row>
    <row r="8" customFormat="false" ht="15" hidden="false" customHeight="false" outlineLevel="0" collapsed="false">
      <c r="A8" s="8" t="str">
        <f aca="false">TEXT(4,"000")</f>
        <v>004</v>
      </c>
      <c r="B8" s="9"/>
      <c r="C8" s="8"/>
      <c r="D8" s="10"/>
      <c r="E8" s="10"/>
      <c r="F8" s="10"/>
      <c r="G8" s="10"/>
      <c r="H8" s="10"/>
      <c r="I8" s="10"/>
      <c r="J8" s="10"/>
      <c r="K8" s="9"/>
      <c r="L8" s="9"/>
      <c r="M8" s="10"/>
      <c r="N8" s="10"/>
      <c r="O8" s="9"/>
      <c r="P8" s="8"/>
    </row>
    <row r="9" customFormat="false" ht="15" hidden="false" customHeight="false" outlineLevel="0" collapsed="false">
      <c r="A9" s="5" t="str">
        <f aca="false">TEXT(5,"000")</f>
        <v>005</v>
      </c>
      <c r="B9" s="6"/>
      <c r="C9" s="5"/>
      <c r="D9" s="7"/>
      <c r="E9" s="7"/>
      <c r="F9" s="7"/>
      <c r="G9" s="7"/>
      <c r="H9" s="7"/>
      <c r="I9" s="7"/>
      <c r="J9" s="7"/>
      <c r="K9" s="6"/>
      <c r="L9" s="6"/>
      <c r="M9" s="7"/>
      <c r="N9" s="7"/>
      <c r="O9" s="6"/>
      <c r="P9" s="5"/>
    </row>
    <row r="10" customFormat="false" ht="15" hidden="false" customHeight="false" outlineLevel="0" collapsed="false">
      <c r="A10" s="8" t="str">
        <f aca="false">TEXT(6,"000")</f>
        <v>006</v>
      </c>
      <c r="B10" s="9"/>
      <c r="C10" s="8"/>
      <c r="D10" s="10"/>
      <c r="E10" s="10"/>
      <c r="F10" s="10"/>
      <c r="G10" s="10"/>
      <c r="H10" s="10"/>
      <c r="I10" s="10"/>
      <c r="J10" s="10"/>
      <c r="K10" s="9"/>
      <c r="L10" s="9"/>
      <c r="M10" s="10"/>
      <c r="N10" s="10"/>
      <c r="O10" s="9"/>
      <c r="P10" s="8"/>
    </row>
    <row r="11" customFormat="false" ht="15" hidden="false" customHeight="false" outlineLevel="0" collapsed="false">
      <c r="A11" s="5" t="str">
        <f aca="false">TEXT(7,"000")</f>
        <v>007</v>
      </c>
      <c r="B11" s="6"/>
      <c r="C11" s="5"/>
      <c r="D11" s="7"/>
      <c r="E11" s="7"/>
      <c r="F11" s="7"/>
      <c r="G11" s="7"/>
      <c r="H11" s="7"/>
      <c r="I11" s="7"/>
      <c r="J11" s="7"/>
      <c r="K11" s="6"/>
      <c r="L11" s="6"/>
      <c r="M11" s="7"/>
      <c r="N11" s="7"/>
      <c r="O11" s="6"/>
      <c r="P11" s="5"/>
    </row>
    <row r="12" customFormat="false" ht="15" hidden="false" customHeight="false" outlineLevel="0" collapsed="false">
      <c r="A12" s="8" t="str">
        <f aca="false">TEXT(8,"000")</f>
        <v>008</v>
      </c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10"/>
      <c r="N12" s="10"/>
      <c r="O12" s="9"/>
      <c r="P12" s="8"/>
    </row>
    <row r="13" customFormat="false" ht="15" hidden="false" customHeight="false" outlineLevel="0" collapsed="false">
      <c r="A13" s="5" t="str">
        <f aca="false">TEXT(9,"000")</f>
        <v>009</v>
      </c>
      <c r="B13" s="6"/>
      <c r="C13" s="5"/>
      <c r="D13" s="7"/>
      <c r="E13" s="7"/>
      <c r="F13" s="7"/>
      <c r="G13" s="7"/>
      <c r="H13" s="7"/>
      <c r="I13" s="7"/>
      <c r="J13" s="7"/>
      <c r="K13" s="6"/>
      <c r="L13" s="6"/>
      <c r="M13" s="7"/>
      <c r="N13" s="7"/>
      <c r="O13" s="6"/>
      <c r="P13" s="5"/>
    </row>
    <row r="14" customFormat="false" ht="15" hidden="false" customHeight="false" outlineLevel="0" collapsed="false">
      <c r="A14" s="8" t="str">
        <f aca="false">TEXT(10,"000")</f>
        <v>010</v>
      </c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10"/>
      <c r="N14" s="10"/>
      <c r="O14" s="9"/>
      <c r="P14" s="8"/>
    </row>
    <row r="15" customFormat="false" ht="15" hidden="false" customHeight="false" outlineLevel="0" collapsed="false">
      <c r="A15" s="5" t="str">
        <f aca="false">TEXT(11,"000")</f>
        <v>011</v>
      </c>
      <c r="B15" s="6"/>
      <c r="C15" s="5"/>
      <c r="D15" s="7"/>
      <c r="E15" s="7"/>
      <c r="F15" s="7"/>
      <c r="G15" s="7"/>
      <c r="H15" s="7"/>
      <c r="I15" s="7"/>
      <c r="J15" s="7"/>
      <c r="K15" s="6"/>
      <c r="L15" s="6"/>
      <c r="M15" s="7"/>
      <c r="N15" s="7"/>
      <c r="O15" s="6"/>
      <c r="P15" s="5"/>
    </row>
    <row r="16" customFormat="false" ht="15" hidden="false" customHeight="false" outlineLevel="0" collapsed="false">
      <c r="A16" s="8" t="str">
        <f aca="false">TEXT(12,"000")</f>
        <v>012</v>
      </c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10"/>
      <c r="N16" s="10"/>
      <c r="O16" s="9"/>
      <c r="P16" s="8"/>
    </row>
    <row r="17" customFormat="false" ht="15" hidden="false" customHeight="false" outlineLevel="0" collapsed="false">
      <c r="A17" s="5" t="str">
        <f aca="false">TEXT(13,"000")</f>
        <v>013</v>
      </c>
      <c r="B17" s="6"/>
      <c r="C17" s="5"/>
      <c r="D17" s="7"/>
      <c r="E17" s="7"/>
      <c r="F17" s="7"/>
      <c r="G17" s="7"/>
      <c r="H17" s="7"/>
      <c r="I17" s="7"/>
      <c r="J17" s="7"/>
      <c r="K17" s="6"/>
      <c r="L17" s="6"/>
      <c r="M17" s="7"/>
      <c r="N17" s="7"/>
      <c r="O17" s="6"/>
      <c r="P17" s="5"/>
    </row>
    <row r="18" customFormat="false" ht="15" hidden="false" customHeight="false" outlineLevel="0" collapsed="false">
      <c r="A18" s="8" t="str">
        <f aca="false">TEXT(14,"000")</f>
        <v>014</v>
      </c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10"/>
      <c r="N18" s="10"/>
      <c r="O18" s="9"/>
      <c r="P18" s="8"/>
    </row>
    <row r="19" customFormat="false" ht="15" hidden="false" customHeight="false" outlineLevel="0" collapsed="false">
      <c r="A19" s="5" t="str">
        <f aca="false">TEXT(15,"000")</f>
        <v>015</v>
      </c>
      <c r="B19" s="6"/>
      <c r="C19" s="5"/>
      <c r="D19" s="7"/>
      <c r="E19" s="7"/>
      <c r="F19" s="7"/>
      <c r="G19" s="7"/>
      <c r="H19" s="7"/>
      <c r="I19" s="7"/>
      <c r="J19" s="7"/>
      <c r="K19" s="6"/>
      <c r="L19" s="6"/>
      <c r="M19" s="7"/>
      <c r="N19" s="7"/>
      <c r="O19" s="6"/>
      <c r="P19" s="5"/>
    </row>
    <row r="20" customFormat="false" ht="15" hidden="false" customHeight="false" outlineLevel="0" collapsed="false">
      <c r="A20" s="8" t="str">
        <f aca="false">TEXT(16,"000")</f>
        <v>016</v>
      </c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10"/>
      <c r="N20" s="10"/>
      <c r="O20" s="9"/>
      <c r="P20" s="8"/>
    </row>
    <row r="21" customFormat="false" ht="15" hidden="false" customHeight="false" outlineLevel="0" collapsed="false">
      <c r="A21" s="5" t="str">
        <f aca="false">TEXT(17,"000")</f>
        <v>017</v>
      </c>
      <c r="B21" s="6"/>
      <c r="C21" s="5"/>
      <c r="D21" s="7"/>
      <c r="E21" s="7"/>
      <c r="F21" s="7"/>
      <c r="G21" s="7"/>
      <c r="H21" s="7"/>
      <c r="I21" s="7"/>
      <c r="J21" s="7"/>
      <c r="K21" s="6"/>
      <c r="L21" s="6"/>
      <c r="M21" s="7"/>
      <c r="N21" s="7"/>
      <c r="O21" s="6"/>
      <c r="P21" s="5"/>
    </row>
    <row r="22" customFormat="false" ht="15" hidden="false" customHeight="false" outlineLevel="0" collapsed="false">
      <c r="A22" s="8" t="str">
        <f aca="false">TEXT(18,"000")</f>
        <v>018</v>
      </c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10"/>
      <c r="N22" s="10"/>
      <c r="O22" s="9"/>
      <c r="P22" s="8"/>
    </row>
    <row r="23" customFormat="false" ht="15" hidden="false" customHeight="false" outlineLevel="0" collapsed="false">
      <c r="A23" s="5" t="str">
        <f aca="false">TEXT(19,"000")</f>
        <v>019</v>
      </c>
      <c r="B23" s="6"/>
      <c r="C23" s="5"/>
      <c r="D23" s="7"/>
      <c r="E23" s="7"/>
      <c r="F23" s="7"/>
      <c r="G23" s="7"/>
      <c r="H23" s="7"/>
      <c r="I23" s="7"/>
      <c r="J23" s="7"/>
      <c r="K23" s="6"/>
      <c r="L23" s="6"/>
      <c r="M23" s="7"/>
      <c r="N23" s="7"/>
      <c r="O23" s="6"/>
      <c r="P23" s="5"/>
    </row>
    <row r="24" customFormat="false" ht="15" hidden="false" customHeight="false" outlineLevel="0" collapsed="false">
      <c r="A24" s="8" t="str">
        <f aca="false">TEXT(20,"000")</f>
        <v>020</v>
      </c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10"/>
      <c r="N24" s="10"/>
      <c r="O24" s="9"/>
      <c r="P24" s="8"/>
    </row>
    <row r="25" customFormat="false" ht="15" hidden="false" customHeight="false" outlineLevel="0" collapsed="false">
      <c r="A25" s="5" t="str">
        <f aca="false">TEXT(21,"000")</f>
        <v>021</v>
      </c>
      <c r="B25" s="6"/>
      <c r="C25" s="5"/>
      <c r="D25" s="7"/>
      <c r="E25" s="7"/>
      <c r="F25" s="7"/>
      <c r="G25" s="7"/>
      <c r="H25" s="7"/>
      <c r="I25" s="7"/>
      <c r="J25" s="7"/>
      <c r="K25" s="6"/>
      <c r="L25" s="6"/>
      <c r="M25" s="7"/>
      <c r="N25" s="7"/>
      <c r="O25" s="6"/>
      <c r="P25" s="5"/>
    </row>
    <row r="26" customFormat="false" ht="15" hidden="false" customHeight="false" outlineLevel="0" collapsed="false">
      <c r="A26" s="8" t="str">
        <f aca="false">TEXT(22,"000")</f>
        <v>022</v>
      </c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10"/>
      <c r="N26" s="10"/>
      <c r="O26" s="9"/>
      <c r="P26" s="8"/>
    </row>
    <row r="27" customFormat="false" ht="15" hidden="false" customHeight="false" outlineLevel="0" collapsed="false">
      <c r="A27" s="5" t="str">
        <f aca="false">TEXT(23,"000")</f>
        <v>023</v>
      </c>
      <c r="B27" s="6"/>
      <c r="C27" s="5"/>
      <c r="D27" s="7"/>
      <c r="E27" s="7"/>
      <c r="F27" s="7"/>
      <c r="G27" s="7"/>
      <c r="H27" s="7"/>
      <c r="I27" s="7"/>
      <c r="J27" s="7"/>
      <c r="K27" s="6"/>
      <c r="L27" s="6"/>
      <c r="M27" s="7"/>
      <c r="N27" s="7"/>
      <c r="O27" s="6"/>
      <c r="P27" s="5"/>
    </row>
    <row r="28" customFormat="false" ht="15" hidden="false" customHeight="false" outlineLevel="0" collapsed="false">
      <c r="A28" s="8" t="str">
        <f aca="false">TEXT(24,"000")</f>
        <v>024</v>
      </c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10"/>
      <c r="N28" s="10"/>
      <c r="O28" s="9"/>
      <c r="P28" s="8"/>
    </row>
    <row r="29" customFormat="false" ht="15" hidden="false" customHeight="false" outlineLevel="0" collapsed="false">
      <c r="A29" s="5" t="str">
        <f aca="false">TEXT(25,"000")</f>
        <v>025</v>
      </c>
      <c r="B29" s="6"/>
      <c r="C29" s="5"/>
      <c r="D29" s="7"/>
      <c r="E29" s="7"/>
      <c r="F29" s="7"/>
      <c r="G29" s="7"/>
      <c r="H29" s="7"/>
      <c r="I29" s="7"/>
      <c r="J29" s="7"/>
      <c r="K29" s="6"/>
      <c r="L29" s="6"/>
      <c r="M29" s="7"/>
      <c r="N29" s="7"/>
      <c r="O29" s="6"/>
      <c r="P29" s="5"/>
    </row>
    <row r="30" customFormat="false" ht="15" hidden="false" customHeight="false" outlineLevel="0" collapsed="false">
      <c r="A30" s="8" t="str">
        <f aca="false">TEXT(26,"000")</f>
        <v>026</v>
      </c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10"/>
      <c r="N30" s="10"/>
      <c r="O30" s="9"/>
      <c r="P30" s="8"/>
    </row>
    <row r="31" customFormat="false" ht="15" hidden="false" customHeight="false" outlineLevel="0" collapsed="false">
      <c r="A31" s="5" t="str">
        <f aca="false">TEXT(27,"000")</f>
        <v>027</v>
      </c>
      <c r="B31" s="6"/>
      <c r="C31" s="5"/>
      <c r="D31" s="7"/>
      <c r="E31" s="7"/>
      <c r="F31" s="7"/>
      <c r="G31" s="7"/>
      <c r="H31" s="7"/>
      <c r="I31" s="7"/>
      <c r="J31" s="7"/>
      <c r="K31" s="6"/>
      <c r="L31" s="6"/>
      <c r="M31" s="7"/>
      <c r="N31" s="7"/>
      <c r="O31" s="6"/>
      <c r="P31" s="5"/>
    </row>
    <row r="32" customFormat="false" ht="15" hidden="false" customHeight="false" outlineLevel="0" collapsed="false">
      <c r="A32" s="8" t="str">
        <f aca="false">TEXT(28,"000")</f>
        <v>028</v>
      </c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10"/>
      <c r="N32" s="10"/>
      <c r="O32" s="9"/>
      <c r="P32" s="8"/>
    </row>
    <row r="33" customFormat="false" ht="15" hidden="false" customHeight="false" outlineLevel="0" collapsed="false">
      <c r="A33" s="5" t="str">
        <f aca="false">TEXT(29,"000")</f>
        <v>029</v>
      </c>
      <c r="B33" s="6"/>
      <c r="C33" s="5"/>
      <c r="D33" s="7"/>
      <c r="E33" s="7"/>
      <c r="F33" s="7"/>
      <c r="G33" s="7"/>
      <c r="H33" s="7"/>
      <c r="I33" s="7"/>
      <c r="J33" s="7"/>
      <c r="K33" s="6"/>
      <c r="L33" s="6"/>
      <c r="M33" s="7"/>
      <c r="N33" s="7"/>
      <c r="O33" s="6"/>
      <c r="P33" s="5"/>
    </row>
    <row r="34" customFormat="false" ht="15" hidden="false" customHeight="false" outlineLevel="0" collapsed="false">
      <c r="A34" s="8" t="str">
        <f aca="false">TEXT(30,"000")</f>
        <v>030</v>
      </c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10"/>
      <c r="N34" s="10"/>
      <c r="O34" s="9"/>
      <c r="P34" s="8"/>
    </row>
    <row r="35" customFormat="false" ht="18" hidden="false" customHeight="true" outlineLevel="0" collapsed="false">
      <c r="A35" s="11" t="s">
        <v>20</v>
      </c>
      <c r="B35" s="11"/>
      <c r="C35" s="11"/>
      <c r="D35" s="11"/>
      <c r="E35" s="11"/>
      <c r="F35" s="12" t="n">
        <f aca="false">COUNTIFS(C5:C34,"H",P5:P34,"Open")+COUNTIFS(C5:C34,"H",P5:P34,"In Progress")</f>
        <v>0</v>
      </c>
      <c r="G35" s="12" t="n">
        <f aca="false">COUNTIFS(C5:C34,"M",P5:P34,"Open")+COUNTIFS(C5:C34,"M",P5:P34,"In Progress")</f>
        <v>0</v>
      </c>
      <c r="H35" s="12" t="n">
        <f aca="false">COUNTIFS(C5:C34,"L",P5:P34,"Open")+COUNTIFS(C5:C34,"L",P5:P34,"In Progress")</f>
        <v>0</v>
      </c>
      <c r="I35" s="12" t="n">
        <f aca="false">COUNTIFS(P5:P34,"Open")+COUNTIFS(P5:P34,"In Progress")</f>
        <v>0</v>
      </c>
      <c r="J35" s="12" t="n">
        <f aca="false">COUNTIF(P5:P34,"Closed")</f>
        <v>0</v>
      </c>
      <c r="K35" s="13"/>
      <c r="L35" s="13"/>
      <c r="M35" s="13"/>
      <c r="N35" s="13"/>
      <c r="O35" s="13"/>
      <c r="P35" s="12" t="n">
        <f aca="false">COUNTA(F5:F34)</f>
        <v>0</v>
      </c>
    </row>
  </sheetData>
  <mergeCells count="5">
    <mergeCell ref="A1:P1"/>
    <mergeCell ref="A2:P2"/>
    <mergeCell ref="A3:H3"/>
    <mergeCell ref="I3:P3"/>
    <mergeCell ref="A35:E35"/>
  </mergeCells>
  <dataValidations count="4">
    <dataValidation allowBlank="false" errorStyle="stop" operator="between" showDropDown="false" showErrorMessage="false" showInputMessage="false" sqref="P5:P34" type="list">
      <formula1>"Open,In Progress,Closed,Cancelled"</formula1>
      <formula2>0</formula2>
    </dataValidation>
    <dataValidation allowBlank="false" errorStyle="stop" operator="between" showDropDown="false" showErrorMessage="false" showInputMessage="false" sqref="C5:C34" type="list">
      <formula1>"H,M,L"</formula1>
      <formula2>0</formula2>
    </dataValidation>
    <dataValidation allowBlank="false" errorStyle="stop" operator="between" showDropDown="false" showErrorMessage="false" showInputMessage="false" sqref="D5:D34" type="list">
      <formula1>"40-Audit Report,39-Incident Report,Self-Identified,External Audit,Regulatory"</formula1>
      <formula2>0</formula2>
    </dataValidation>
    <dataValidation allowBlank="false" errorStyle="stop" operator="between" showDropDown="false" showErrorMessage="false" showInputMessage="false" sqref="E5:E34" type="list">
      <formula1>"1-Mgmt Commitment,2-Risk Assessment,3-Export Auth,4-Recordkeeping,5-Training,6-Audits,7-Violations,8-ECP Docs,N/A"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7" min="2" style="0" width="14"/>
  </cols>
  <sheetData>
    <row r="1" customFormat="false" ht="25.5" hidden="false" customHeight="true" outlineLevel="0" collapsed="false">
      <c r="A1" s="14" t="s">
        <v>21</v>
      </c>
      <c r="B1" s="14"/>
      <c r="C1" s="14"/>
      <c r="D1" s="14"/>
      <c r="E1" s="14"/>
      <c r="F1" s="14"/>
      <c r="G1" s="14"/>
    </row>
    <row r="2" customFormat="false" ht="13.5" hidden="false" customHeight="true" outlineLevel="0" collapsed="false">
      <c r="A2" s="2" t="s">
        <v>22</v>
      </c>
      <c r="B2" s="2"/>
      <c r="C2" s="2"/>
      <c r="D2" s="2"/>
      <c r="E2" s="2"/>
      <c r="F2" s="2"/>
      <c r="G2" s="2"/>
    </row>
    <row r="3" customFormat="false" ht="9.75" hidden="false" customHeight="true" outlineLevel="0" collapsed="false"/>
    <row r="4" customFormat="false" ht="15.75" hidden="false" customHeight="true" outlineLevel="0" collapsed="false">
      <c r="B4" s="15" t="s">
        <v>23</v>
      </c>
      <c r="C4" s="16" t="s">
        <v>24</v>
      </c>
      <c r="D4" s="17" t="s">
        <v>25</v>
      </c>
      <c r="E4" s="18" t="s">
        <v>26</v>
      </c>
      <c r="F4" s="19" t="s">
        <v>27</v>
      </c>
      <c r="G4" s="20" t="s">
        <v>28</v>
      </c>
    </row>
    <row r="5" customFormat="false" ht="36" hidden="false" customHeight="true" outlineLevel="0" collapsed="false">
      <c r="B5" s="21" t="n">
        <f aca="false">'CAPA Log'!P35</f>
        <v>0</v>
      </c>
      <c r="C5" s="22" t="n">
        <f aca="false">'CAPA Log'!I35</f>
        <v>0</v>
      </c>
      <c r="D5" s="23" t="n">
        <f aca="false">'CAPA Log'!F35</f>
        <v>0</v>
      </c>
      <c r="E5" s="24" t="n">
        <f aca="false">'CAPA Log'!G35</f>
        <v>0</v>
      </c>
      <c r="F5" s="25" t="n">
        <f aca="false">'CAPA Log'!H35</f>
        <v>0</v>
      </c>
      <c r="G5" s="26" t="n">
        <f aca="false">'CAPA Log'!J35</f>
        <v>0</v>
      </c>
    </row>
    <row r="6" customFormat="false" ht="9.75" hidden="false" customHeight="true" outlineLevel="0" collapsed="false"/>
    <row r="7" customFormat="false" ht="18" hidden="false" customHeight="true" outlineLevel="0" collapsed="false">
      <c r="B7" s="12" t="s">
        <v>29</v>
      </c>
      <c r="C7" s="12" t="s">
        <v>30</v>
      </c>
      <c r="D7" s="12" t="s">
        <v>31</v>
      </c>
      <c r="E7" s="12" t="s">
        <v>32</v>
      </c>
      <c r="F7" s="12" t="s">
        <v>33</v>
      </c>
      <c r="G7" s="12" t="s">
        <v>28</v>
      </c>
    </row>
    <row r="8" customFormat="false" ht="15.75" hidden="false" customHeight="true" outlineLevel="0" collapsed="false">
      <c r="B8" s="27" t="s">
        <v>34</v>
      </c>
      <c r="C8" s="28" t="n">
        <f aca="false">COUNTIF('CAPA Log'!E5:E34,"1-Mgmt Commitment")</f>
        <v>0</v>
      </c>
      <c r="D8" s="28" t="n">
        <f aca="false">COUNTIFS('CAPA Log'!E5:E34,"1-Mgmt Commitment",'CAPA Log'!C5:C34,"H")</f>
        <v>0</v>
      </c>
      <c r="E8" s="28" t="n">
        <f aca="false">COUNTIFS('CAPA Log'!E5:E34,"1-Mgmt Commitment",'CAPA Log'!C5:C34,"M")</f>
        <v>0</v>
      </c>
      <c r="F8" s="28" t="n">
        <f aca="false">COUNTIFS('CAPA Log'!E5:E34,"1-Mgmt Commitment",'CAPA Log'!C5:C34,"L")</f>
        <v>0</v>
      </c>
      <c r="G8" s="28" t="n">
        <f aca="false">COUNTIFS('CAPA Log'!E5:E34,"1-Mgmt Commitment",'CAPA Log'!P5:P34,"Closed")</f>
        <v>0</v>
      </c>
    </row>
    <row r="9" customFormat="false" ht="15.75" hidden="false" customHeight="true" outlineLevel="0" collapsed="false">
      <c r="B9" s="29" t="s">
        <v>35</v>
      </c>
      <c r="C9" s="5" t="n">
        <f aca="false">COUNTIF('CAPA Log'!E5:E34,"2-Risk Assessment")</f>
        <v>0</v>
      </c>
      <c r="D9" s="5" t="n">
        <f aca="false">COUNTIFS('CAPA Log'!E5:E34,"2-Risk Assessment",'CAPA Log'!C5:C34,"H")</f>
        <v>0</v>
      </c>
      <c r="E9" s="5" t="n">
        <f aca="false">COUNTIFS('CAPA Log'!E5:E34,"2-Risk Assessment",'CAPA Log'!C5:C34,"M")</f>
        <v>0</v>
      </c>
      <c r="F9" s="5" t="n">
        <f aca="false">COUNTIFS('CAPA Log'!E5:E34,"2-Risk Assessment",'CAPA Log'!C5:C34,"L")</f>
        <v>0</v>
      </c>
      <c r="G9" s="5" t="n">
        <f aca="false">COUNTIFS('CAPA Log'!E5:E34,"2-Risk Assessment",'CAPA Log'!P5:P34,"Closed")</f>
        <v>0</v>
      </c>
    </row>
    <row r="10" customFormat="false" ht="15.75" hidden="false" customHeight="true" outlineLevel="0" collapsed="false">
      <c r="B10" s="27" t="s">
        <v>36</v>
      </c>
      <c r="C10" s="28" t="n">
        <f aca="false">COUNTIF('CAPA Log'!E5:E34,"3-Export Auth")</f>
        <v>0</v>
      </c>
      <c r="D10" s="28" t="n">
        <f aca="false">COUNTIFS('CAPA Log'!E5:E34,"3-Export Auth",'CAPA Log'!C5:C34,"H")</f>
        <v>0</v>
      </c>
      <c r="E10" s="28" t="n">
        <f aca="false">COUNTIFS('CAPA Log'!E5:E34,"3-Export Auth",'CAPA Log'!C5:C34,"M")</f>
        <v>0</v>
      </c>
      <c r="F10" s="28" t="n">
        <f aca="false">COUNTIFS('CAPA Log'!E5:E34,"3-Export Auth",'CAPA Log'!C5:C34,"L")</f>
        <v>0</v>
      </c>
      <c r="G10" s="28" t="n">
        <f aca="false">COUNTIFS('CAPA Log'!E5:E34,"3-Export Auth",'CAPA Log'!P5:P34,"Closed")</f>
        <v>0</v>
      </c>
    </row>
    <row r="11" customFormat="false" ht="15.75" hidden="false" customHeight="true" outlineLevel="0" collapsed="false">
      <c r="B11" s="29" t="s">
        <v>37</v>
      </c>
      <c r="C11" s="5" t="n">
        <f aca="false">COUNTIF('CAPA Log'!E5:E34,"4-Recordkeeping")</f>
        <v>0</v>
      </c>
      <c r="D11" s="5" t="n">
        <f aca="false">COUNTIFS('CAPA Log'!E5:E34,"4-Recordkeeping",'CAPA Log'!C5:C34,"H")</f>
        <v>0</v>
      </c>
      <c r="E11" s="5" t="n">
        <f aca="false">COUNTIFS('CAPA Log'!E5:E34,"4-Recordkeeping",'CAPA Log'!C5:C34,"M")</f>
        <v>0</v>
      </c>
      <c r="F11" s="5" t="n">
        <f aca="false">COUNTIFS('CAPA Log'!E5:E34,"4-Recordkeeping",'CAPA Log'!C5:C34,"L")</f>
        <v>0</v>
      </c>
      <c r="G11" s="5" t="n">
        <f aca="false">COUNTIFS('CAPA Log'!E5:E34,"4-Recordkeeping",'CAPA Log'!P5:P34,"Closed")</f>
        <v>0</v>
      </c>
    </row>
    <row r="12" customFormat="false" ht="15.75" hidden="false" customHeight="true" outlineLevel="0" collapsed="false">
      <c r="B12" s="27" t="s">
        <v>38</v>
      </c>
      <c r="C12" s="28" t="n">
        <f aca="false">COUNTIF('CAPA Log'!E5:E34,"5-Training")</f>
        <v>0</v>
      </c>
      <c r="D12" s="28" t="n">
        <f aca="false">COUNTIFS('CAPA Log'!E5:E34,"5-Training",'CAPA Log'!C5:C34,"H")</f>
        <v>0</v>
      </c>
      <c r="E12" s="28" t="n">
        <f aca="false">COUNTIFS('CAPA Log'!E5:E34,"5-Training",'CAPA Log'!C5:C34,"M")</f>
        <v>0</v>
      </c>
      <c r="F12" s="28" t="n">
        <f aca="false">COUNTIFS('CAPA Log'!E5:E34,"5-Training",'CAPA Log'!C5:C34,"L")</f>
        <v>0</v>
      </c>
      <c r="G12" s="28" t="n">
        <f aca="false">COUNTIFS('CAPA Log'!E5:E34,"5-Training",'CAPA Log'!P5:P34,"Closed")</f>
        <v>0</v>
      </c>
    </row>
    <row r="13" customFormat="false" ht="15.75" hidden="false" customHeight="true" outlineLevel="0" collapsed="false">
      <c r="B13" s="29" t="s">
        <v>39</v>
      </c>
      <c r="C13" s="5" t="n">
        <f aca="false">COUNTIF('CAPA Log'!E5:E34,"6-Audits")</f>
        <v>0</v>
      </c>
      <c r="D13" s="5" t="n">
        <f aca="false">COUNTIFS('CAPA Log'!E5:E34,"6-Audits",'CAPA Log'!C5:C34,"H")</f>
        <v>0</v>
      </c>
      <c r="E13" s="5" t="n">
        <f aca="false">COUNTIFS('CAPA Log'!E5:E34,"6-Audits",'CAPA Log'!C5:C34,"M")</f>
        <v>0</v>
      </c>
      <c r="F13" s="5" t="n">
        <f aca="false">COUNTIFS('CAPA Log'!E5:E34,"6-Audits",'CAPA Log'!C5:C34,"L")</f>
        <v>0</v>
      </c>
      <c r="G13" s="5" t="n">
        <f aca="false">COUNTIFS('CAPA Log'!E5:E34,"6-Audits",'CAPA Log'!P5:P34,"Closed")</f>
        <v>0</v>
      </c>
    </row>
    <row r="14" customFormat="false" ht="15.75" hidden="false" customHeight="true" outlineLevel="0" collapsed="false">
      <c r="B14" s="27" t="s">
        <v>40</v>
      </c>
      <c r="C14" s="28" t="n">
        <f aca="false">COUNTIF('CAPA Log'!E5:E34,"7-Violations")</f>
        <v>0</v>
      </c>
      <c r="D14" s="28" t="n">
        <f aca="false">COUNTIFS('CAPA Log'!E5:E34,"7-Violations",'CAPA Log'!C5:C34,"H")</f>
        <v>0</v>
      </c>
      <c r="E14" s="28" t="n">
        <f aca="false">COUNTIFS('CAPA Log'!E5:E34,"7-Violations",'CAPA Log'!C5:C34,"M")</f>
        <v>0</v>
      </c>
      <c r="F14" s="28" t="n">
        <f aca="false">COUNTIFS('CAPA Log'!E5:E34,"7-Violations",'CAPA Log'!C5:C34,"L")</f>
        <v>0</v>
      </c>
      <c r="G14" s="28" t="n">
        <f aca="false">COUNTIFS('CAPA Log'!E5:E34,"7-Violations",'CAPA Log'!P5:P34,"Closed")</f>
        <v>0</v>
      </c>
    </row>
    <row r="15" customFormat="false" ht="15.75" hidden="false" customHeight="true" outlineLevel="0" collapsed="false">
      <c r="B15" s="29" t="s">
        <v>41</v>
      </c>
      <c r="C15" s="5" t="n">
        <f aca="false">COUNTIF('CAPA Log'!E5:E34,"8-ECP Docs")</f>
        <v>0</v>
      </c>
      <c r="D15" s="5" t="n">
        <f aca="false">COUNTIFS('CAPA Log'!E5:E34,"8-ECP Docs",'CAPA Log'!C5:C34,"H")</f>
        <v>0</v>
      </c>
      <c r="E15" s="5" t="n">
        <f aca="false">COUNTIFS('CAPA Log'!E5:E34,"8-ECP Docs",'CAPA Log'!C5:C34,"M")</f>
        <v>0</v>
      </c>
      <c r="F15" s="5" t="n">
        <f aca="false">COUNTIFS('CAPA Log'!E5:E34,"8-ECP Docs",'CAPA Log'!C5:C34,"L")</f>
        <v>0</v>
      </c>
      <c r="G15" s="5" t="n">
        <f aca="false">COUNTIFS('CAPA Log'!E5:E34,"8-ECP Docs",'CAPA Log'!P5:P34,"Closed")</f>
        <v>0</v>
      </c>
    </row>
    <row r="16" customFormat="false" ht="15.75" hidden="false" customHeight="true" outlineLevel="0" collapsed="false">
      <c r="B16" s="30" t="s">
        <v>42</v>
      </c>
      <c r="C16" s="30" t="n">
        <f aca="false">SUM(C8:C15)</f>
        <v>0</v>
      </c>
      <c r="D16" s="30" t="n">
        <f aca="false">SUM(D8:D15)</f>
        <v>0</v>
      </c>
      <c r="E16" s="30" t="n">
        <f aca="false">SUM(E8:E15)</f>
        <v>0</v>
      </c>
      <c r="F16" s="30" t="n">
        <f aca="false">SUM(F8:F15)</f>
        <v>0</v>
      </c>
      <c r="G16" s="30" t="n">
        <f aca="false">SUM(G8:G15)</f>
        <v>0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70"/>
  </cols>
  <sheetData>
    <row r="1" customFormat="false" ht="24" hidden="false" customHeight="true" outlineLevel="0" collapsed="false">
      <c r="A1" s="31" t="s">
        <v>43</v>
      </c>
      <c r="B1" s="31"/>
      <c r="C1" s="31"/>
    </row>
    <row r="2" customFormat="false" ht="7.5" hidden="false" customHeight="true" outlineLevel="0" collapsed="false"/>
    <row r="3" customFormat="false" ht="27.75" hidden="false" customHeight="true" outlineLevel="0" collapsed="false">
      <c r="B3" s="32" t="s">
        <v>44</v>
      </c>
      <c r="C3" s="33" t="s">
        <v>45</v>
      </c>
    </row>
    <row r="4" customFormat="false" ht="7.5" hidden="false" customHeight="true" outlineLevel="0" collapsed="false"/>
    <row r="5" customFormat="false" ht="15.75" hidden="false" customHeight="true" outlineLevel="0" collapsed="false">
      <c r="B5" s="34" t="s">
        <v>4</v>
      </c>
      <c r="C5" s="33" t="s">
        <v>46</v>
      </c>
    </row>
    <row r="6" customFormat="false" ht="15.75" hidden="false" customHeight="true" outlineLevel="0" collapsed="false">
      <c r="B6" s="34" t="s">
        <v>47</v>
      </c>
      <c r="C6" s="33" t="s">
        <v>48</v>
      </c>
    </row>
    <row r="7" customFormat="false" ht="15.75" hidden="false" customHeight="true" outlineLevel="0" collapsed="false">
      <c r="B7" s="34" t="s">
        <v>49</v>
      </c>
      <c r="C7" s="33" t="s">
        <v>50</v>
      </c>
    </row>
    <row r="8" customFormat="false" ht="15.75" hidden="false" customHeight="true" outlineLevel="0" collapsed="false">
      <c r="B8" s="34" t="s">
        <v>51</v>
      </c>
      <c r="C8" s="33" t="s">
        <v>52</v>
      </c>
    </row>
    <row r="9" customFormat="false" ht="15.75" hidden="false" customHeight="true" outlineLevel="0" collapsed="false">
      <c r="B9" s="34" t="s">
        <v>53</v>
      </c>
      <c r="C9" s="33" t="s">
        <v>54</v>
      </c>
    </row>
    <row r="10" customFormat="false" ht="15.75" hidden="false" customHeight="true" outlineLevel="0" collapsed="false">
      <c r="B10" s="34" t="s">
        <v>55</v>
      </c>
      <c r="C10" s="33" t="s">
        <v>56</v>
      </c>
    </row>
    <row r="11" customFormat="false" ht="15.75" hidden="false" customHeight="true" outlineLevel="0" collapsed="false">
      <c r="B11" s="34" t="s">
        <v>10</v>
      </c>
      <c r="C11" s="33" t="s">
        <v>57</v>
      </c>
    </row>
    <row r="12" customFormat="false" ht="15.75" hidden="false" customHeight="true" outlineLevel="0" collapsed="false">
      <c r="B12" s="34" t="s">
        <v>11</v>
      </c>
      <c r="C12" s="33" t="s">
        <v>58</v>
      </c>
    </row>
    <row r="13" customFormat="false" ht="15.75" hidden="false" customHeight="true" outlineLevel="0" collapsed="false">
      <c r="B13" s="34" t="s">
        <v>12</v>
      </c>
      <c r="C13" s="33" t="s">
        <v>59</v>
      </c>
    </row>
    <row r="14" customFormat="false" ht="15.75" hidden="false" customHeight="true" outlineLevel="0" collapsed="false">
      <c r="B14" s="34" t="s">
        <v>60</v>
      </c>
      <c r="C14" s="33" t="s">
        <v>61</v>
      </c>
    </row>
    <row r="15" customFormat="false" ht="15.75" hidden="false" customHeight="true" outlineLevel="0" collapsed="false">
      <c r="B15" s="34" t="s">
        <v>14</v>
      </c>
      <c r="C15" s="33" t="s">
        <v>62</v>
      </c>
    </row>
    <row r="16" customFormat="false" ht="15.75" hidden="false" customHeight="true" outlineLevel="0" collapsed="false">
      <c r="B16" s="34" t="s">
        <v>63</v>
      </c>
      <c r="C16" s="33" t="s">
        <v>64</v>
      </c>
    </row>
    <row r="17" customFormat="false" ht="15.75" hidden="false" customHeight="true" outlineLevel="0" collapsed="false">
      <c r="B17" s="34" t="s">
        <v>65</v>
      </c>
      <c r="C17" s="33" t="s">
        <v>66</v>
      </c>
    </row>
    <row r="18" customFormat="false" ht="15.75" hidden="false" customHeight="true" outlineLevel="0" collapsed="false">
      <c r="B18" s="34" t="s">
        <v>17</v>
      </c>
      <c r="C18" s="33" t="s">
        <v>67</v>
      </c>
    </row>
    <row r="19" customFormat="false" ht="15.75" hidden="false" customHeight="true" outlineLevel="0" collapsed="false">
      <c r="B19" s="34" t="s">
        <v>68</v>
      </c>
      <c r="C19" s="33" t="s">
        <v>69</v>
      </c>
    </row>
    <row r="20" customFormat="false" ht="15.75" hidden="false" customHeight="true" outlineLevel="0" collapsed="false">
      <c r="B20" s="34" t="s">
        <v>19</v>
      </c>
      <c r="C20" s="33" t="s">
        <v>70</v>
      </c>
    </row>
    <row r="21" customFormat="false" ht="7.5" hidden="false" customHeight="true" outlineLevel="0" collapsed="false"/>
    <row r="22" customFormat="false" ht="15.75" hidden="false" customHeight="true" outlineLevel="0" collapsed="false">
      <c r="B22" s="34" t="s">
        <v>71</v>
      </c>
      <c r="C22" s="33" t="s">
        <v>72</v>
      </c>
    </row>
    <row r="23" customFormat="false" ht="15.75" hidden="false" customHeight="true" outlineLevel="0" collapsed="false">
      <c r="B23" s="34" t="s">
        <v>73</v>
      </c>
      <c r="C23" s="33" t="s">
        <v>74</v>
      </c>
    </row>
    <row r="24" customFormat="false" ht="15.75" hidden="false" customHeight="true" outlineLevel="0" collapsed="false">
      <c r="B24" s="34" t="s">
        <v>75</v>
      </c>
      <c r="C24" s="33" t="s">
        <v>76</v>
      </c>
    </row>
    <row r="25" customFormat="false" ht="7.5" hidden="false" customHeight="true" outlineLevel="0" collapsed="false"/>
    <row r="26" customFormat="false" ht="27.75" hidden="false" customHeight="true" outlineLevel="0" collapsed="false">
      <c r="B26" s="32" t="s">
        <v>77</v>
      </c>
      <c r="C26" s="33" t="s">
        <v>78</v>
      </c>
    </row>
    <row r="27" customFormat="false" ht="7.5" hidden="false" customHeight="true" outlineLevel="0" collapsed="false"/>
    <row r="28" customFormat="false" ht="27.75" hidden="false" customHeight="true" outlineLevel="0" collapsed="false">
      <c r="B28" s="32" t="s">
        <v>79</v>
      </c>
      <c r="C28" s="33" t="s">
        <v>80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2026-05-19T21:47:30Z</dcterms:created>
  <dc:creator>openpyxl</dc:creator>
  <dc:description/>
  <dc:language>en-US</dc:language>
  <cp:lastModifiedBy/>
  <dcterms:modified xsi:type="dcterms:W3CDTF">2026-05-19T21:47:30Z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